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Budget papers/"/>
    </mc:Choice>
  </mc:AlternateContent>
  <xr:revisionPtr revIDLastSave="0" documentId="8_{A8A99283-1290-46EA-AD48-B30C013A6B7D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0" i="1" l="1"/>
  <c r="F60" i="1"/>
  <c r="L14" i="1"/>
  <c r="M16" i="1" s="1"/>
  <c r="F16" i="1"/>
  <c r="M51" i="1"/>
  <c r="F18" i="1"/>
  <c r="E14" i="1"/>
  <c r="F59" i="1"/>
  <c r="L37" i="1"/>
  <c r="H86" i="1"/>
  <c r="K86" i="1" s="1"/>
  <c r="N86" i="1" s="1"/>
  <c r="L39" i="1"/>
  <c r="L38" i="1"/>
  <c r="L36" i="1"/>
  <c r="L35" i="1"/>
  <c r="L34" i="1"/>
  <c r="L33" i="1"/>
  <c r="L32" i="1"/>
  <c r="L31" i="1"/>
  <c r="L30" i="1"/>
  <c r="L29" i="1"/>
  <c r="M26" i="1"/>
  <c r="M25" i="1"/>
  <c r="M24" i="1"/>
  <c r="M23" i="1"/>
  <c r="M88" i="1"/>
  <c r="L88" i="1"/>
  <c r="F25" i="1"/>
  <c r="F24" i="1"/>
  <c r="F23" i="1"/>
  <c r="E38" i="1"/>
  <c r="E39" i="1"/>
  <c r="E36" i="1"/>
  <c r="E35" i="1"/>
  <c r="E33" i="1"/>
  <c r="E32" i="1"/>
  <c r="E31" i="1"/>
  <c r="E30" i="1"/>
  <c r="E29" i="1"/>
  <c r="F54" i="1"/>
  <c r="F51" i="1"/>
  <c r="M27" i="1" l="1"/>
  <c r="F26" i="1"/>
  <c r="H85" i="1" l="1"/>
  <c r="K85" i="1" s="1"/>
  <c r="N85" i="1" s="1"/>
  <c r="M59" i="1"/>
  <c r="L11" i="1" l="1"/>
  <c r="L12" i="1"/>
  <c r="E12" i="1"/>
  <c r="E34" i="1"/>
  <c r="F40" i="1" s="1"/>
  <c r="F41" i="1" s="1"/>
  <c r="J88" i="1"/>
  <c r="I88" i="1"/>
  <c r="G88" i="1"/>
  <c r="H87" i="1"/>
  <c r="K87" i="1" s="1"/>
  <c r="N87" i="1" s="1"/>
  <c r="H84" i="1"/>
  <c r="K84" i="1" s="1"/>
  <c r="N84" i="1" s="1"/>
  <c r="H83" i="1"/>
  <c r="K83" i="1" s="1"/>
  <c r="N83" i="1" s="1"/>
  <c r="H82" i="1"/>
  <c r="K82" i="1" s="1"/>
  <c r="N82" i="1" s="1"/>
  <c r="H81" i="1"/>
  <c r="K81" i="1" s="1"/>
  <c r="N81" i="1" s="1"/>
  <c r="H80" i="1"/>
  <c r="K80" i="1" s="1"/>
  <c r="N80" i="1" s="1"/>
  <c r="H79" i="1"/>
  <c r="K79" i="1" s="1"/>
  <c r="N79" i="1" s="1"/>
  <c r="H78" i="1"/>
  <c r="K78" i="1" s="1"/>
  <c r="N78" i="1" s="1"/>
  <c r="H77" i="1"/>
  <c r="K77" i="1" s="1"/>
  <c r="N77" i="1" s="1"/>
  <c r="H76" i="1"/>
  <c r="K76" i="1" s="1"/>
  <c r="N76" i="1" s="1"/>
  <c r="H75" i="1"/>
  <c r="K75" i="1" s="1"/>
  <c r="N75" i="1" s="1"/>
  <c r="H74" i="1"/>
  <c r="K74" i="1" s="1"/>
  <c r="N74" i="1" s="1"/>
  <c r="N88" i="1" l="1"/>
  <c r="E88" i="1"/>
  <c r="K88" i="1"/>
  <c r="K89" i="1" s="1"/>
  <c r="F88" i="1"/>
  <c r="H88" i="1" l="1"/>
  <c r="M64" i="1"/>
  <c r="M40" i="1"/>
  <c r="L15" i="1" s="1"/>
  <c r="E15" i="1" l="1"/>
  <c r="M20" i="1"/>
  <c r="M41" i="1" s="1"/>
  <c r="N89" i="1" s="1"/>
  <c r="M43" i="1" l="1"/>
  <c r="E11" i="1"/>
  <c r="M7" i="1" l="1"/>
  <c r="M18" i="1" s="1"/>
  <c r="M62" i="1" s="1"/>
  <c r="F62" i="1"/>
  <c r="F68" i="1" l="1"/>
  <c r="F66" i="1"/>
  <c r="M68" i="1"/>
  <c r="M66" i="1"/>
</calcChain>
</file>

<file path=xl/sharedStrings.xml><?xml version="1.0" encoding="utf-8"?>
<sst xmlns="http://schemas.openxmlformats.org/spreadsheetml/2006/main" count="127" uniqueCount="82">
  <si>
    <t>Acle Parish Council</t>
  </si>
  <si>
    <t>Fletcher Room</t>
  </si>
  <si>
    <t>War memorial</t>
  </si>
  <si>
    <t>Repairs to memorials</t>
  </si>
  <si>
    <t>Cemetery extension</t>
  </si>
  <si>
    <t>Street lights</t>
  </si>
  <si>
    <t>Christmas lights</t>
  </si>
  <si>
    <t>Clock</t>
  </si>
  <si>
    <t>Play areas</t>
  </si>
  <si>
    <t>Village facilities</t>
  </si>
  <si>
    <t>Election</t>
  </si>
  <si>
    <t>Plus investment in Gov't stocks</t>
  </si>
  <si>
    <t>£</t>
  </si>
  <si>
    <t>Legal fees</t>
  </si>
  <si>
    <t>Gov't stocks , estimated</t>
  </si>
  <si>
    <t>31.3.2019</t>
  </si>
  <si>
    <t>2019- 20</t>
  </si>
  <si>
    <t>31.3.2020</t>
  </si>
  <si>
    <t>Allotments</t>
  </si>
  <si>
    <t xml:space="preserve">Allotments </t>
  </si>
  <si>
    <t>2019-20</t>
  </si>
  <si>
    <t>Earmarked reserves b/f 1.4.2020</t>
  </si>
  <si>
    <t>Earmarked reserves c/f 31.3.2021</t>
  </si>
  <si>
    <t>Capital Reserve b/f 1.4.2020</t>
  </si>
  <si>
    <t>Capital Reserve c/f 31.3.2021</t>
  </si>
  <si>
    <t>Total reserves at 31.3.2021</t>
  </si>
  <si>
    <t>added</t>
  </si>
  <si>
    <t>used</t>
  </si>
  <si>
    <t>c/f</t>
  </si>
  <si>
    <t>31.3.2021</t>
  </si>
  <si>
    <t>20-21</t>
  </si>
  <si>
    <t>page 5</t>
  </si>
  <si>
    <t xml:space="preserve">Street lights </t>
  </si>
  <si>
    <t>Transfer to capital reserve</t>
  </si>
  <si>
    <t>Transfer from capital reserve</t>
  </si>
  <si>
    <t>Transfers from earmarked reserves:</t>
  </si>
  <si>
    <t>Transfers to earmarked reserves</t>
  </si>
  <si>
    <t>Increase in general reserve for year</t>
  </si>
  <si>
    <t>Springfield legal fees</t>
  </si>
  <si>
    <t>Parking management</t>
  </si>
  <si>
    <t>Estimated total cash and stocks at 31.3.2021</t>
  </si>
  <si>
    <t>Decrease in total reserves over year:</t>
  </si>
  <si>
    <t>Earmarked Reserves:</t>
  </si>
  <si>
    <t>Transfers from earmarked reserves</t>
  </si>
  <si>
    <t>Barclays building</t>
  </si>
  <si>
    <t>Estimated accounts for the year ended 31st March 2021 and Budget for the year ending 31st March 2022</t>
  </si>
  <si>
    <t>Estimated current year ending 31.3.2021</t>
  </si>
  <si>
    <t>Budget for year ending 31.3.2022</t>
  </si>
  <si>
    <t>General reserves b/f 1.4.2020 - per accounts</t>
  </si>
  <si>
    <t>General reserves b/f 1.4.2021</t>
  </si>
  <si>
    <t>Estimated General Reserves c/f 31.3.2021</t>
  </si>
  <si>
    <t>General reserves c/f 31.3.2022</t>
  </si>
  <si>
    <t>Earmarked reserves b/f 1.4.2021</t>
  </si>
  <si>
    <t>Earmarked reserves c/f 31.3.2022</t>
  </si>
  <si>
    <t>Capital Reserve c/f 31.3.2022</t>
  </si>
  <si>
    <t>Total reserves at 31.3.2022</t>
  </si>
  <si>
    <t>Estimated total cash and stocks at 31.3.2022</t>
  </si>
  <si>
    <t>Capital Reserve b/f 1.4.2021</t>
  </si>
  <si>
    <t>Chocolate Box</t>
  </si>
  <si>
    <t>Chocolate Box refurbishment</t>
  </si>
  <si>
    <t>Flashing sign</t>
  </si>
  <si>
    <t>Bins</t>
  </si>
  <si>
    <t>Fogger</t>
  </si>
  <si>
    <t>Planter on Green</t>
  </si>
  <si>
    <t>A47 bench</t>
  </si>
  <si>
    <t>New cemetery</t>
  </si>
  <si>
    <t>Barclays compensation</t>
  </si>
  <si>
    <t>Barclays refurbishment</t>
  </si>
  <si>
    <t>Cemetery extension - access road etc</t>
  </si>
  <si>
    <t>21-22</t>
  </si>
  <si>
    <t>31.3.2022</t>
  </si>
  <si>
    <t>Streetlights</t>
  </si>
  <si>
    <t>Clock above toilets</t>
  </si>
  <si>
    <t>Transfers out of earmarked reserves:</t>
  </si>
  <si>
    <t>Transfers to earmarked reserves:</t>
  </si>
  <si>
    <t>Transfers to Capital Reserve</t>
  </si>
  <si>
    <t>Transfers out of capital reserve</t>
  </si>
  <si>
    <t>Estimated deficit for year</t>
  </si>
  <si>
    <t>Decrease in total reserves over year</t>
  </si>
  <si>
    <t>Rec Centre solar panels</t>
  </si>
  <si>
    <t>Decrease in general reserve for year</t>
  </si>
  <si>
    <t>page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</si>
</sst>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0" xfId="0" applyAlignment="1">
      <alignment horizontal="right"/>
    </xf>
    <xf numFmtId="164" fontId="2" fillId="0" borderId="3" xfId="0" applyNumberFormat="1" applyFont="1" applyBorder="1"/>
    <xf numFmtId="164" fontId="2" fillId="0" borderId="0" xfId="0" applyNumberFormat="1" applyFont="1" applyBorder="1"/>
    <xf numFmtId="0" fontId="0" fillId="0" borderId="0" xfId="0" applyFont="1"/>
    <xf numFmtId="0" fontId="2" fillId="0" borderId="0" xfId="0" applyFont="1" applyAlignment="1">
      <alignment horizontal="right"/>
    </xf>
    <xf numFmtId="164" fontId="0" fillId="0" borderId="0" xfId="0" applyNumberFormat="1" applyFont="1"/>
    <xf numFmtId="164" fontId="1" fillId="0" borderId="0" xfId="1" applyNumberFormat="1" applyFont="1"/>
    <xf numFmtId="164" fontId="0" fillId="0" borderId="4" xfId="0" applyNumberFormat="1" applyFont="1" applyBorder="1"/>
    <xf numFmtId="164" fontId="1" fillId="0" borderId="5" xfId="1" applyNumberFormat="1" applyFont="1" applyBorder="1"/>
    <xf numFmtId="164" fontId="1" fillId="0" borderId="6" xfId="1" applyNumberFormat="1" applyFont="1" applyBorder="1"/>
    <xf numFmtId="164" fontId="0" fillId="0" borderId="5" xfId="0" applyNumberFormat="1" applyFont="1" applyBorder="1"/>
    <xf numFmtId="164" fontId="2" fillId="0" borderId="0" xfId="1" applyNumberFormat="1" applyFont="1"/>
    <xf numFmtId="164" fontId="2" fillId="0" borderId="0" xfId="0" applyNumberFormat="1" applyFont="1"/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0" xfId="1" applyNumberFormat="1" applyFont="1" applyBorder="1"/>
    <xf numFmtId="164" fontId="1" fillId="0" borderId="4" xfId="1" applyNumberFormat="1" applyFont="1" applyBorder="1"/>
    <xf numFmtId="164" fontId="1" fillId="0" borderId="0" xfId="1" applyNumberFormat="1" applyFont="1" applyFill="1" applyBorder="1"/>
    <xf numFmtId="164" fontId="0" fillId="0" borderId="6" xfId="0" applyNumberFormat="1" applyFont="1" applyBorder="1"/>
    <xf numFmtId="164" fontId="0" fillId="0" borderId="1" xfId="0" applyNumberFormat="1" applyFont="1" applyBorder="1"/>
    <xf numFmtId="0" fontId="0" fillId="0" borderId="5" xfId="0" applyFont="1" applyBorder="1"/>
    <xf numFmtId="0" fontId="0" fillId="0" borderId="6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workbookViewId="0">
      <selection activeCell="P9" sqref="P9"/>
    </sheetView>
  </sheetViews>
  <sheetFormatPr defaultRowHeight="15" x14ac:dyDescent="0.25"/>
  <cols>
    <col min="5" max="5" width="11.7109375" bestFit="1" customWidth="1"/>
    <col min="6" max="6" width="11.85546875" bestFit="1" customWidth="1"/>
    <col min="7" max="7" width="11.7109375" bestFit="1" customWidth="1"/>
    <col min="8" max="8" width="12.7109375" bestFit="1" customWidth="1"/>
    <col min="9" max="9" width="10.5703125" bestFit="1" customWidth="1"/>
    <col min="10" max="10" width="10.7109375" bestFit="1" customWidth="1"/>
    <col min="11" max="11" width="11.5703125" bestFit="1" customWidth="1"/>
    <col min="12" max="13" width="10.7109375" bestFit="1" customWidth="1"/>
    <col min="14" max="14" width="11.5703125" bestFit="1" customWidth="1"/>
  </cols>
  <sheetData>
    <row r="1" spans="1:14" x14ac:dyDescent="0.25">
      <c r="A1" s="1" t="s">
        <v>0</v>
      </c>
      <c r="L1" t="s">
        <v>81</v>
      </c>
    </row>
    <row r="2" spans="1:14" x14ac:dyDescent="0.25">
      <c r="A2" s="1"/>
    </row>
    <row r="3" spans="1:14" x14ac:dyDescent="0.25">
      <c r="A3" s="1" t="s">
        <v>45</v>
      </c>
    </row>
    <row r="5" spans="1:14" x14ac:dyDescent="0.25">
      <c r="A5" s="1" t="s">
        <v>46</v>
      </c>
      <c r="F5" s="7" t="s">
        <v>12</v>
      </c>
      <c r="H5" s="1" t="s">
        <v>47</v>
      </c>
      <c r="M5" s="7" t="s">
        <v>12</v>
      </c>
    </row>
    <row r="7" spans="1:14" x14ac:dyDescent="0.25">
      <c r="A7" s="1" t="s">
        <v>48</v>
      </c>
      <c r="E7" s="2"/>
      <c r="F7" s="18">
        <v>121514</v>
      </c>
      <c r="H7" s="1" t="s">
        <v>49</v>
      </c>
      <c r="M7" s="19">
        <f>+F18</f>
        <v>138330</v>
      </c>
    </row>
    <row r="8" spans="1:14" x14ac:dyDescent="0.25">
      <c r="E8" s="2"/>
      <c r="F8" s="2"/>
    </row>
    <row r="9" spans="1:14" x14ac:dyDescent="0.25">
      <c r="A9" t="s">
        <v>77</v>
      </c>
      <c r="E9" s="13">
        <v>-290840</v>
      </c>
      <c r="F9" s="5"/>
      <c r="G9" t="s">
        <v>31</v>
      </c>
      <c r="H9" t="s">
        <v>77</v>
      </c>
      <c r="L9" s="13">
        <v>-136379</v>
      </c>
      <c r="M9" s="22"/>
      <c r="N9" s="10"/>
    </row>
    <row r="10" spans="1:14" x14ac:dyDescent="0.25">
      <c r="E10" s="13"/>
      <c r="F10" s="5"/>
      <c r="L10" s="13"/>
      <c r="M10" s="22"/>
      <c r="N10" s="10"/>
    </row>
    <row r="11" spans="1:14" x14ac:dyDescent="0.25">
      <c r="A11" t="s">
        <v>33</v>
      </c>
      <c r="E11" s="13">
        <f>-F46</f>
        <v>-56233</v>
      </c>
      <c r="F11" s="5"/>
      <c r="H11" t="s">
        <v>33</v>
      </c>
      <c r="L11" s="13">
        <f>-M46</f>
        <v>0</v>
      </c>
      <c r="M11" s="22"/>
      <c r="N11" s="10"/>
    </row>
    <row r="12" spans="1:14" x14ac:dyDescent="0.25">
      <c r="A12" t="s">
        <v>34</v>
      </c>
      <c r="E12" s="13">
        <f>-F59</f>
        <v>287851</v>
      </c>
      <c r="F12" s="5"/>
      <c r="H12" t="s">
        <v>34</v>
      </c>
      <c r="L12" s="13">
        <f>-M59</f>
        <v>131707</v>
      </c>
      <c r="M12" s="22"/>
      <c r="N12" s="10"/>
    </row>
    <row r="13" spans="1:14" x14ac:dyDescent="0.25">
      <c r="E13" s="13"/>
      <c r="F13" s="5"/>
      <c r="L13" s="13"/>
      <c r="M13" s="22"/>
      <c r="N13" s="10"/>
    </row>
    <row r="14" spans="1:14" x14ac:dyDescent="0.25">
      <c r="A14" t="s">
        <v>35</v>
      </c>
      <c r="E14" s="13">
        <f>-F26</f>
        <v>92988</v>
      </c>
      <c r="F14" s="5"/>
      <c r="H14" t="s">
        <v>43</v>
      </c>
      <c r="L14" s="13">
        <f>-M88</f>
        <v>24305</v>
      </c>
      <c r="M14" s="22"/>
      <c r="N14" s="10"/>
    </row>
    <row r="15" spans="1:14" x14ac:dyDescent="0.25">
      <c r="A15" t="s">
        <v>36</v>
      </c>
      <c r="E15" s="20">
        <f>-F40</f>
        <v>-16950</v>
      </c>
      <c r="F15" s="3"/>
      <c r="H15" t="s">
        <v>36</v>
      </c>
      <c r="L15" s="20">
        <f>-M40</f>
        <v>-26950</v>
      </c>
      <c r="M15" s="20"/>
      <c r="N15" s="10"/>
    </row>
    <row r="16" spans="1:14" x14ac:dyDescent="0.25">
      <c r="A16" t="s">
        <v>37</v>
      </c>
      <c r="E16" s="2"/>
      <c r="F16" s="5">
        <f>E9+E11+E12+E14+E15</f>
        <v>16816</v>
      </c>
      <c r="H16" t="s">
        <v>80</v>
      </c>
      <c r="L16" s="24"/>
      <c r="M16" s="22">
        <f>+L9+L15+L14+L11+L12</f>
        <v>-7317</v>
      </c>
      <c r="N16" s="10"/>
    </row>
    <row r="17" spans="1:14" x14ac:dyDescent="0.25">
      <c r="E17" s="2"/>
      <c r="F17" s="5"/>
      <c r="L17" s="10"/>
      <c r="M17" s="22"/>
      <c r="N17" s="10"/>
    </row>
    <row r="18" spans="1:14" ht="15.75" thickBot="1" x14ac:dyDescent="0.3">
      <c r="A18" s="1" t="s">
        <v>50</v>
      </c>
      <c r="E18" s="2"/>
      <c r="F18" s="21">
        <f>+F7+F8+F16</f>
        <v>138330</v>
      </c>
      <c r="H18" s="1" t="s">
        <v>51</v>
      </c>
      <c r="L18" s="10"/>
      <c r="M18" s="21">
        <f>+M7+M16</f>
        <v>131013</v>
      </c>
      <c r="N18" s="10"/>
    </row>
    <row r="19" spans="1:14" ht="15.75" thickTop="1" x14ac:dyDescent="0.25">
      <c r="E19" s="2"/>
      <c r="F19" s="22"/>
      <c r="L19" s="10"/>
      <c r="M19" s="10"/>
      <c r="N19" s="10"/>
    </row>
    <row r="20" spans="1:14" x14ac:dyDescent="0.25">
      <c r="A20" s="1" t="s">
        <v>21</v>
      </c>
      <c r="E20" s="2"/>
      <c r="F20" s="13">
        <v>215725</v>
      </c>
      <c r="H20" s="1" t="s">
        <v>52</v>
      </c>
      <c r="L20" s="10"/>
      <c r="M20" s="12">
        <f>+F41</f>
        <v>139687</v>
      </c>
      <c r="N20" s="10"/>
    </row>
    <row r="21" spans="1:14" x14ac:dyDescent="0.25">
      <c r="E21" s="5"/>
      <c r="F21" s="13"/>
      <c r="L21" s="10"/>
      <c r="M21" s="12"/>
      <c r="N21" s="10"/>
    </row>
    <row r="22" spans="1:14" x14ac:dyDescent="0.25">
      <c r="A22" s="10" t="s">
        <v>73</v>
      </c>
      <c r="E22" s="5"/>
      <c r="F22" s="13"/>
      <c r="H22" s="10" t="s">
        <v>73</v>
      </c>
      <c r="L22" s="10"/>
      <c r="M22" s="12"/>
      <c r="N22" s="10"/>
    </row>
    <row r="23" spans="1:14" x14ac:dyDescent="0.25">
      <c r="A23" s="1"/>
      <c r="B23" t="s">
        <v>4</v>
      </c>
      <c r="E23" s="5"/>
      <c r="F23" s="23">
        <f>J77</f>
        <v>-90000</v>
      </c>
      <c r="H23" s="10" t="s">
        <v>68</v>
      </c>
      <c r="L23" s="10"/>
      <c r="M23" s="14">
        <f>M77</f>
        <v>-18293</v>
      </c>
      <c r="N23" s="10"/>
    </row>
    <row r="24" spans="1:14" x14ac:dyDescent="0.25">
      <c r="A24" s="1"/>
      <c r="B24" t="s">
        <v>32</v>
      </c>
      <c r="E24" s="5"/>
      <c r="F24" s="15">
        <f>J79</f>
        <v>-1000</v>
      </c>
      <c r="H24" s="10" t="s">
        <v>71</v>
      </c>
      <c r="L24" s="10"/>
      <c r="M24" s="17">
        <f>M79</f>
        <v>-1000</v>
      </c>
      <c r="N24" s="10"/>
    </row>
    <row r="25" spans="1:14" x14ac:dyDescent="0.25">
      <c r="A25" s="1"/>
      <c r="B25" t="s">
        <v>13</v>
      </c>
      <c r="E25" s="5"/>
      <c r="F25" s="16">
        <f>J81</f>
        <v>-1988</v>
      </c>
      <c r="H25" s="10" t="s">
        <v>13</v>
      </c>
      <c r="L25" s="10"/>
      <c r="M25" s="17">
        <f>M81</f>
        <v>-3012</v>
      </c>
      <c r="N25" s="10"/>
    </row>
    <row r="26" spans="1:14" x14ac:dyDescent="0.25">
      <c r="A26" s="1"/>
      <c r="E26" s="5"/>
      <c r="F26" s="13">
        <f>SUM(F23:F25)</f>
        <v>-92988</v>
      </c>
      <c r="H26" s="10" t="s">
        <v>1</v>
      </c>
      <c r="L26" s="10"/>
      <c r="M26" s="25">
        <f>M74</f>
        <v>-2000</v>
      </c>
      <c r="N26" s="10"/>
    </row>
    <row r="27" spans="1:14" x14ac:dyDescent="0.25">
      <c r="A27" s="1"/>
      <c r="E27" s="5"/>
      <c r="F27" s="13"/>
      <c r="H27" s="10"/>
      <c r="L27" s="10"/>
      <c r="M27" s="12">
        <f>SUM(M23:M26)</f>
        <v>-24305</v>
      </c>
      <c r="N27" s="10"/>
    </row>
    <row r="28" spans="1:14" x14ac:dyDescent="0.25">
      <c r="A28" t="s">
        <v>74</v>
      </c>
      <c r="E28" s="2"/>
      <c r="F28" s="2"/>
      <c r="H28" t="s">
        <v>74</v>
      </c>
    </row>
    <row r="29" spans="1:14" x14ac:dyDescent="0.25">
      <c r="B29" t="s">
        <v>1</v>
      </c>
      <c r="E29" s="2">
        <f>I74</f>
        <v>0</v>
      </c>
      <c r="F29" s="2"/>
      <c r="H29" t="s">
        <v>1</v>
      </c>
      <c r="L29" s="2">
        <f>L74</f>
        <v>0</v>
      </c>
    </row>
    <row r="30" spans="1:14" x14ac:dyDescent="0.25">
      <c r="B30" t="s">
        <v>2</v>
      </c>
      <c r="E30" s="2">
        <f>I75</f>
        <v>200</v>
      </c>
      <c r="F30" s="2"/>
      <c r="H30" t="s">
        <v>2</v>
      </c>
      <c r="L30" s="2">
        <f>L75</f>
        <v>200</v>
      </c>
    </row>
    <row r="31" spans="1:14" x14ac:dyDescent="0.25">
      <c r="B31" t="s">
        <v>3</v>
      </c>
      <c r="E31" s="2">
        <f>I76</f>
        <v>200</v>
      </c>
      <c r="F31" s="2"/>
      <c r="H31" t="s">
        <v>3</v>
      </c>
      <c r="L31" s="2">
        <f>L76</f>
        <v>200</v>
      </c>
    </row>
    <row r="32" spans="1:14" x14ac:dyDescent="0.25">
      <c r="B32" t="s">
        <v>18</v>
      </c>
      <c r="E32" s="2">
        <f>I78</f>
        <v>300</v>
      </c>
      <c r="F32" s="2"/>
      <c r="H32" t="s">
        <v>18</v>
      </c>
      <c r="L32" s="2">
        <f>L78</f>
        <v>300</v>
      </c>
    </row>
    <row r="33" spans="1:13" x14ac:dyDescent="0.25">
      <c r="B33" t="s">
        <v>5</v>
      </c>
      <c r="E33" s="2">
        <f>I79</f>
        <v>1000</v>
      </c>
      <c r="F33" s="2"/>
      <c r="H33" t="s">
        <v>5</v>
      </c>
      <c r="L33" s="2">
        <f>L79</f>
        <v>1000</v>
      </c>
    </row>
    <row r="34" spans="1:13" x14ac:dyDescent="0.25">
      <c r="B34" t="s">
        <v>10</v>
      </c>
      <c r="E34" s="2">
        <f>F82</f>
        <v>150</v>
      </c>
      <c r="F34" s="2"/>
      <c r="H34" t="s">
        <v>10</v>
      </c>
      <c r="L34" s="2">
        <f>L82</f>
        <v>150</v>
      </c>
    </row>
    <row r="35" spans="1:13" x14ac:dyDescent="0.25">
      <c r="B35" t="s">
        <v>72</v>
      </c>
      <c r="E35" s="2">
        <f>I83</f>
        <v>100</v>
      </c>
      <c r="F35" s="2"/>
      <c r="H35" t="s">
        <v>7</v>
      </c>
      <c r="L35" s="2">
        <f>L83</f>
        <v>100</v>
      </c>
    </row>
    <row r="36" spans="1:13" x14ac:dyDescent="0.25">
      <c r="B36" t="s">
        <v>44</v>
      </c>
      <c r="E36" s="2">
        <f>I85</f>
        <v>10000</v>
      </c>
      <c r="F36" s="2"/>
      <c r="H36" t="s">
        <v>44</v>
      </c>
      <c r="L36" s="2">
        <f>L85</f>
        <v>10000</v>
      </c>
    </row>
    <row r="37" spans="1:13" x14ac:dyDescent="0.25">
      <c r="B37" t="s">
        <v>58</v>
      </c>
      <c r="E37" s="2">
        <v>0</v>
      </c>
      <c r="F37" s="2"/>
      <c r="H37" t="s">
        <v>58</v>
      </c>
      <c r="L37" s="2">
        <f>L86</f>
        <v>10000</v>
      </c>
    </row>
    <row r="38" spans="1:13" x14ac:dyDescent="0.25">
      <c r="B38" t="s">
        <v>8</v>
      </c>
      <c r="E38" s="2">
        <f>I84</f>
        <v>0</v>
      </c>
      <c r="F38" s="2"/>
      <c r="H38" t="s">
        <v>8</v>
      </c>
      <c r="L38" s="2">
        <f>L84</f>
        <v>0</v>
      </c>
    </row>
    <row r="39" spans="1:13" x14ac:dyDescent="0.25">
      <c r="B39" t="s">
        <v>9</v>
      </c>
      <c r="E39" s="3">
        <f>I87</f>
        <v>5000</v>
      </c>
      <c r="F39" s="2"/>
      <c r="H39" t="s">
        <v>9</v>
      </c>
      <c r="L39" s="3">
        <f>L87</f>
        <v>5000</v>
      </c>
    </row>
    <row r="40" spans="1:13" x14ac:dyDescent="0.25">
      <c r="E40" s="2"/>
      <c r="F40" s="20">
        <f>SUM(E29:E39)</f>
        <v>16950</v>
      </c>
      <c r="G40" s="10"/>
      <c r="M40" s="26">
        <f>SUM(L29:L39)</f>
        <v>26950</v>
      </c>
    </row>
    <row r="41" spans="1:13" ht="15.75" thickBot="1" x14ac:dyDescent="0.3">
      <c r="A41" s="1" t="s">
        <v>22</v>
      </c>
      <c r="E41" s="2"/>
      <c r="F41" s="21">
        <f>F20+F26+F40</f>
        <v>139687</v>
      </c>
      <c r="G41" s="10"/>
      <c r="H41" s="1" t="s">
        <v>53</v>
      </c>
      <c r="M41" s="21">
        <f>M20+M27+M40</f>
        <v>142332</v>
      </c>
    </row>
    <row r="42" spans="1:13" ht="15.75" thickTop="1" x14ac:dyDescent="0.25">
      <c r="F42" s="10"/>
      <c r="G42" s="10"/>
      <c r="M42" s="10"/>
    </row>
    <row r="43" spans="1:13" x14ac:dyDescent="0.25">
      <c r="A43" s="1" t="s">
        <v>23</v>
      </c>
      <c r="F43" s="13">
        <v>552802</v>
      </c>
      <c r="G43" s="10"/>
      <c r="H43" s="1" t="s">
        <v>57</v>
      </c>
      <c r="M43" s="12">
        <f>F60</f>
        <v>321184</v>
      </c>
    </row>
    <row r="44" spans="1:13" x14ac:dyDescent="0.25">
      <c r="A44" s="1"/>
      <c r="F44" s="13"/>
      <c r="G44" s="10"/>
      <c r="H44" s="1"/>
      <c r="M44" s="12"/>
    </row>
    <row r="45" spans="1:13" x14ac:dyDescent="0.25">
      <c r="A45" s="1" t="s">
        <v>75</v>
      </c>
      <c r="F45" s="13"/>
      <c r="G45" s="10"/>
      <c r="H45" s="1" t="s">
        <v>75</v>
      </c>
      <c r="M45" s="12">
        <v>0</v>
      </c>
    </row>
    <row r="46" spans="1:13" x14ac:dyDescent="0.25">
      <c r="B46" t="s">
        <v>66</v>
      </c>
      <c r="F46" s="12">
        <v>56233</v>
      </c>
      <c r="G46" s="10"/>
      <c r="M46" s="10"/>
    </row>
    <row r="47" spans="1:13" x14ac:dyDescent="0.25">
      <c r="A47" s="1" t="s">
        <v>76</v>
      </c>
      <c r="F47" s="12"/>
      <c r="G47" s="10"/>
      <c r="H47" s="1" t="s">
        <v>76</v>
      </c>
      <c r="M47" s="10"/>
    </row>
    <row r="48" spans="1:13" x14ac:dyDescent="0.25">
      <c r="B48" t="s">
        <v>58</v>
      </c>
      <c r="F48" s="14">
        <v>-244120</v>
      </c>
      <c r="G48" s="10"/>
      <c r="H48" t="s">
        <v>59</v>
      </c>
      <c r="M48" s="23">
        <v>-60000</v>
      </c>
    </row>
    <row r="49" spans="1:13" x14ac:dyDescent="0.25">
      <c r="B49" t="s">
        <v>67</v>
      </c>
      <c r="F49" s="17">
        <v>-20000</v>
      </c>
      <c r="G49" s="10"/>
      <c r="H49" t="s">
        <v>67</v>
      </c>
      <c r="M49" s="15">
        <v>-30000</v>
      </c>
    </row>
    <row r="50" spans="1:13" x14ac:dyDescent="0.25">
      <c r="B50" t="s">
        <v>60</v>
      </c>
      <c r="F50" s="15">
        <v>-3075</v>
      </c>
      <c r="G50" s="10"/>
      <c r="H50" t="s">
        <v>39</v>
      </c>
      <c r="M50" s="15">
        <v>-10000</v>
      </c>
    </row>
    <row r="51" spans="1:13" x14ac:dyDescent="0.25">
      <c r="B51" t="s">
        <v>61</v>
      </c>
      <c r="F51" s="15">
        <f>-274-900-150-90</f>
        <v>-1414</v>
      </c>
      <c r="G51" s="10"/>
      <c r="H51" t="s">
        <v>65</v>
      </c>
      <c r="M51" s="15">
        <f>-30000-M77</f>
        <v>-11707</v>
      </c>
    </row>
    <row r="52" spans="1:13" x14ac:dyDescent="0.25">
      <c r="B52" t="s">
        <v>62</v>
      </c>
      <c r="F52" s="15">
        <v>-608</v>
      </c>
      <c r="G52" s="10"/>
      <c r="H52" t="s">
        <v>79</v>
      </c>
      <c r="M52" s="15">
        <v>-20000</v>
      </c>
    </row>
    <row r="53" spans="1:13" x14ac:dyDescent="0.25">
      <c r="B53" t="s">
        <v>63</v>
      </c>
      <c r="F53" s="15">
        <v>-196</v>
      </c>
      <c r="G53" s="10"/>
      <c r="M53" s="27"/>
    </row>
    <row r="54" spans="1:13" x14ac:dyDescent="0.25">
      <c r="B54" t="s">
        <v>64</v>
      </c>
      <c r="F54" s="15">
        <f>-344-60</f>
        <v>-404</v>
      </c>
      <c r="G54" s="10"/>
      <c r="M54" s="27"/>
    </row>
    <row r="55" spans="1:13" x14ac:dyDescent="0.25">
      <c r="B55" t="s">
        <v>60</v>
      </c>
      <c r="F55" s="15">
        <v>-3500</v>
      </c>
      <c r="G55" s="10"/>
      <c r="M55" s="27"/>
    </row>
    <row r="56" spans="1:13" x14ac:dyDescent="0.25">
      <c r="B56" t="s">
        <v>38</v>
      </c>
      <c r="F56" s="15">
        <v>-1200</v>
      </c>
      <c r="G56" s="10"/>
      <c r="M56" s="15"/>
    </row>
    <row r="57" spans="1:13" x14ac:dyDescent="0.25">
      <c r="B57" t="s">
        <v>39</v>
      </c>
      <c r="F57" s="15">
        <v>-10000</v>
      </c>
      <c r="G57" s="10"/>
      <c r="M57" s="27"/>
    </row>
    <row r="58" spans="1:13" x14ac:dyDescent="0.25">
      <c r="B58" t="s">
        <v>65</v>
      </c>
      <c r="F58" s="16">
        <v>-3334</v>
      </c>
      <c r="G58" s="10"/>
      <c r="M58" s="28"/>
    </row>
    <row r="59" spans="1:13" x14ac:dyDescent="0.25">
      <c r="F59" s="20">
        <f>SUM(F48:F58)</f>
        <v>-287851</v>
      </c>
      <c r="G59" s="10"/>
      <c r="M59" s="20">
        <f>SUM(M48:M56)</f>
        <v>-131707</v>
      </c>
    </row>
    <row r="60" spans="1:13" x14ac:dyDescent="0.25">
      <c r="A60" s="1" t="s">
        <v>24</v>
      </c>
      <c r="F60" s="13">
        <f>F43+F46+F59</f>
        <v>321184</v>
      </c>
      <c r="H60" s="1" t="s">
        <v>54</v>
      </c>
      <c r="M60" s="12">
        <f>M43+M45+M59</f>
        <v>189477</v>
      </c>
    </row>
    <row r="61" spans="1:13" x14ac:dyDescent="0.25">
      <c r="F61" s="2"/>
    </row>
    <row r="62" spans="1:13" ht="15.75" thickBot="1" x14ac:dyDescent="0.3">
      <c r="A62" s="1" t="s">
        <v>25</v>
      </c>
      <c r="F62" s="8">
        <f>+F18+F41+F60</f>
        <v>599201</v>
      </c>
      <c r="H62" s="1" t="s">
        <v>55</v>
      </c>
      <c r="M62" s="8">
        <f>+M18+M41+M60</f>
        <v>462822</v>
      </c>
    </row>
    <row r="63" spans="1:13" ht="15.75" thickTop="1" x14ac:dyDescent="0.25">
      <c r="A63" s="1"/>
      <c r="F63" s="6"/>
      <c r="H63" s="1"/>
      <c r="M63" s="6"/>
    </row>
    <row r="64" spans="1:13" ht="15.75" thickBot="1" x14ac:dyDescent="0.3">
      <c r="A64" s="1" t="s">
        <v>11</v>
      </c>
      <c r="F64" s="8">
        <v>138864</v>
      </c>
      <c r="H64" s="1" t="s">
        <v>14</v>
      </c>
      <c r="M64" s="8">
        <f>F64</f>
        <v>138864</v>
      </c>
    </row>
    <row r="65" spans="1:14" ht="21" customHeight="1" thickTop="1" x14ac:dyDescent="0.25">
      <c r="A65" s="1"/>
      <c r="F65" s="6"/>
      <c r="H65" s="1"/>
      <c r="M65" s="6"/>
    </row>
    <row r="66" spans="1:14" ht="15.75" thickBot="1" x14ac:dyDescent="0.3">
      <c r="A66" s="1" t="s">
        <v>40</v>
      </c>
      <c r="D66" s="1"/>
      <c r="E66" s="1"/>
      <c r="F66" s="8">
        <f>+F62+F64</f>
        <v>738065</v>
      </c>
      <c r="H66" s="1" t="s">
        <v>56</v>
      </c>
      <c r="M66" s="8">
        <f>+M62+M64</f>
        <v>601686</v>
      </c>
    </row>
    <row r="67" spans="1:14" ht="15.75" thickTop="1" x14ac:dyDescent="0.25">
      <c r="A67" s="1"/>
      <c r="C67" s="1"/>
      <c r="D67" s="1"/>
      <c r="E67" s="1"/>
      <c r="F67" s="9"/>
      <c r="H67" s="1"/>
      <c r="M67" s="9"/>
    </row>
    <row r="68" spans="1:14" ht="15.75" thickBot="1" x14ac:dyDescent="0.3">
      <c r="A68" s="1"/>
      <c r="B68" s="1" t="s">
        <v>78</v>
      </c>
      <c r="F68" s="8">
        <f>-(F7+F20+F43-F62)</f>
        <v>-290840</v>
      </c>
      <c r="H68" s="1" t="s">
        <v>41</v>
      </c>
      <c r="M68" s="8">
        <f>M62-F62</f>
        <v>-136379</v>
      </c>
    </row>
    <row r="69" spans="1:14" ht="15.75" thickTop="1" x14ac:dyDescent="0.25">
      <c r="A69" s="1"/>
      <c r="F69" s="6"/>
      <c r="H69" s="1"/>
      <c r="M69" s="6"/>
    </row>
    <row r="71" spans="1:14" x14ac:dyDescent="0.25">
      <c r="B71" s="1" t="s">
        <v>42</v>
      </c>
    </row>
    <row r="72" spans="1:14" x14ac:dyDescent="0.25">
      <c r="E72" s="11" t="s">
        <v>15</v>
      </c>
      <c r="F72" s="7" t="s">
        <v>16</v>
      </c>
      <c r="G72" s="7" t="s">
        <v>20</v>
      </c>
      <c r="H72" s="11" t="s">
        <v>17</v>
      </c>
      <c r="I72" s="7" t="s">
        <v>30</v>
      </c>
      <c r="J72" s="7" t="s">
        <v>30</v>
      </c>
      <c r="K72" s="11" t="s">
        <v>29</v>
      </c>
      <c r="L72" s="7" t="s">
        <v>69</v>
      </c>
      <c r="M72" s="7" t="s">
        <v>69</v>
      </c>
      <c r="N72" s="7" t="s">
        <v>70</v>
      </c>
    </row>
    <row r="73" spans="1:14" x14ac:dyDescent="0.25">
      <c r="E73" s="7" t="s">
        <v>28</v>
      </c>
      <c r="F73" s="7" t="s">
        <v>26</v>
      </c>
      <c r="G73" s="7"/>
      <c r="H73" s="7" t="s">
        <v>28</v>
      </c>
      <c r="I73" s="7" t="s">
        <v>26</v>
      </c>
      <c r="J73" s="7" t="s">
        <v>27</v>
      </c>
      <c r="K73" s="7" t="s">
        <v>28</v>
      </c>
      <c r="L73" s="7" t="s">
        <v>26</v>
      </c>
      <c r="M73" s="7" t="s">
        <v>27</v>
      </c>
    </row>
    <row r="74" spans="1:14" x14ac:dyDescent="0.25">
      <c r="B74" t="s">
        <v>1</v>
      </c>
      <c r="E74" s="2">
        <v>46821</v>
      </c>
      <c r="F74" s="2">
        <v>3000</v>
      </c>
      <c r="G74" s="2"/>
      <c r="H74" s="2">
        <f>E74+F74+G74</f>
        <v>49821</v>
      </c>
      <c r="I74" s="2">
        <v>0</v>
      </c>
      <c r="J74" s="2"/>
      <c r="K74" s="2">
        <f>SUM(H74:J74)</f>
        <v>49821</v>
      </c>
      <c r="L74" s="2">
        <v>0</v>
      </c>
      <c r="M74" s="2">
        <v>-2000</v>
      </c>
      <c r="N74" s="2">
        <f>SUM(K74:M74)</f>
        <v>47821</v>
      </c>
    </row>
    <row r="75" spans="1:14" x14ac:dyDescent="0.25">
      <c r="B75" t="s">
        <v>2</v>
      </c>
      <c r="E75" s="2">
        <v>600</v>
      </c>
      <c r="F75" s="2">
        <v>0</v>
      </c>
      <c r="G75" s="2"/>
      <c r="H75" s="2">
        <f t="shared" ref="H75:H87" si="0">E75+F75+G75</f>
        <v>600</v>
      </c>
      <c r="I75" s="2">
        <v>200</v>
      </c>
      <c r="J75" s="2"/>
      <c r="K75" s="2">
        <f t="shared" ref="K75:K87" si="1">SUM(H75:J75)</f>
        <v>800</v>
      </c>
      <c r="L75" s="2">
        <v>200</v>
      </c>
      <c r="M75" s="2"/>
      <c r="N75" s="2">
        <f t="shared" ref="N75:N87" si="2">SUM(K75:M75)</f>
        <v>1000</v>
      </c>
    </row>
    <row r="76" spans="1:14" x14ac:dyDescent="0.25">
      <c r="B76" t="s">
        <v>3</v>
      </c>
      <c r="E76" s="2">
        <v>0</v>
      </c>
      <c r="F76" s="2">
        <v>0</v>
      </c>
      <c r="G76" s="2"/>
      <c r="H76" s="2">
        <f t="shared" si="0"/>
        <v>0</v>
      </c>
      <c r="I76" s="2">
        <v>200</v>
      </c>
      <c r="J76" s="2"/>
      <c r="K76" s="2">
        <f t="shared" si="1"/>
        <v>200</v>
      </c>
      <c r="L76" s="2">
        <v>200</v>
      </c>
      <c r="M76" s="2"/>
      <c r="N76" s="2">
        <f t="shared" si="2"/>
        <v>400</v>
      </c>
    </row>
    <row r="77" spans="1:14" x14ac:dyDescent="0.25">
      <c r="B77" t="s">
        <v>4</v>
      </c>
      <c r="E77" s="2">
        <v>110200</v>
      </c>
      <c r="F77" s="2">
        <v>0</v>
      </c>
      <c r="G77" s="2">
        <v>-1907</v>
      </c>
      <c r="H77" s="2">
        <f t="shared" si="0"/>
        <v>108293</v>
      </c>
      <c r="I77" s="2">
        <v>0</v>
      </c>
      <c r="J77" s="13">
        <v>-90000</v>
      </c>
      <c r="K77" s="2">
        <f t="shared" si="1"/>
        <v>18293</v>
      </c>
      <c r="L77" s="2">
        <v>0</v>
      </c>
      <c r="M77" s="2">
        <v>-18293</v>
      </c>
      <c r="N77" s="2">
        <f t="shared" si="2"/>
        <v>0</v>
      </c>
    </row>
    <row r="78" spans="1:14" x14ac:dyDescent="0.25">
      <c r="B78" t="s">
        <v>19</v>
      </c>
      <c r="E78" s="2">
        <v>300</v>
      </c>
      <c r="F78" s="2">
        <v>300</v>
      </c>
      <c r="G78" s="2"/>
      <c r="H78" s="2">
        <f t="shared" si="0"/>
        <v>600</v>
      </c>
      <c r="I78" s="2">
        <v>300</v>
      </c>
      <c r="J78" s="13"/>
      <c r="K78" s="2">
        <f t="shared" si="1"/>
        <v>900</v>
      </c>
      <c r="L78" s="2">
        <v>300</v>
      </c>
      <c r="M78" s="2"/>
      <c r="N78" s="2">
        <f t="shared" si="2"/>
        <v>1200</v>
      </c>
    </row>
    <row r="79" spans="1:14" x14ac:dyDescent="0.25">
      <c r="B79" t="s">
        <v>5</v>
      </c>
      <c r="E79" s="2">
        <v>1000</v>
      </c>
      <c r="F79" s="2">
        <v>1000</v>
      </c>
      <c r="G79" s="2">
        <v>-2000</v>
      </c>
      <c r="H79" s="2">
        <f t="shared" si="0"/>
        <v>0</v>
      </c>
      <c r="I79" s="2">
        <v>1000</v>
      </c>
      <c r="J79" s="13">
        <v>-1000</v>
      </c>
      <c r="K79" s="2">
        <f t="shared" si="1"/>
        <v>0</v>
      </c>
      <c r="L79" s="2">
        <v>1000</v>
      </c>
      <c r="M79" s="2">
        <v>-1000</v>
      </c>
      <c r="N79" s="2">
        <f t="shared" si="2"/>
        <v>0</v>
      </c>
    </row>
    <row r="80" spans="1:14" x14ac:dyDescent="0.25">
      <c r="B80" t="s">
        <v>6</v>
      </c>
      <c r="E80" s="2">
        <v>0</v>
      </c>
      <c r="F80" s="2">
        <v>0</v>
      </c>
      <c r="G80" s="2"/>
      <c r="H80" s="2">
        <f t="shared" si="0"/>
        <v>0</v>
      </c>
      <c r="I80" s="2">
        <v>0</v>
      </c>
      <c r="J80" s="13"/>
      <c r="K80" s="2">
        <f t="shared" si="1"/>
        <v>0</v>
      </c>
      <c r="L80" s="2">
        <v>0</v>
      </c>
      <c r="M80" s="2"/>
      <c r="N80" s="2">
        <f t="shared" si="2"/>
        <v>0</v>
      </c>
    </row>
    <row r="81" spans="2:15" x14ac:dyDescent="0.25">
      <c r="B81" t="s">
        <v>13</v>
      </c>
      <c r="E81" s="2">
        <v>5000</v>
      </c>
      <c r="F81" s="2">
        <v>0</v>
      </c>
      <c r="G81" s="2"/>
      <c r="H81" s="2">
        <f t="shared" si="0"/>
        <v>5000</v>
      </c>
      <c r="I81" s="2">
        <v>0</v>
      </c>
      <c r="J81" s="13">
        <v>-1988</v>
      </c>
      <c r="K81" s="2">
        <f t="shared" si="1"/>
        <v>3012</v>
      </c>
      <c r="L81" s="2">
        <v>0</v>
      </c>
      <c r="M81" s="2">
        <v>-3012</v>
      </c>
      <c r="N81" s="2">
        <f t="shared" si="2"/>
        <v>0</v>
      </c>
    </row>
    <row r="82" spans="2:15" x14ac:dyDescent="0.25">
      <c r="B82" t="s">
        <v>10</v>
      </c>
      <c r="E82" s="2">
        <v>1050</v>
      </c>
      <c r="F82" s="2">
        <v>150</v>
      </c>
      <c r="G82" s="2"/>
      <c r="H82" s="2">
        <f t="shared" si="0"/>
        <v>1200</v>
      </c>
      <c r="I82" s="2">
        <v>150</v>
      </c>
      <c r="J82" s="13"/>
      <c r="K82" s="2">
        <f t="shared" si="1"/>
        <v>1350</v>
      </c>
      <c r="L82" s="2">
        <v>150</v>
      </c>
      <c r="M82" s="2"/>
      <c r="N82" s="2">
        <f t="shared" si="2"/>
        <v>1500</v>
      </c>
    </row>
    <row r="83" spans="2:15" x14ac:dyDescent="0.25">
      <c r="B83" t="s">
        <v>72</v>
      </c>
      <c r="E83" s="2">
        <v>1111</v>
      </c>
      <c r="F83" s="2">
        <v>100</v>
      </c>
      <c r="G83" s="2"/>
      <c r="H83" s="2">
        <f t="shared" si="0"/>
        <v>1211</v>
      </c>
      <c r="I83" s="2">
        <v>100</v>
      </c>
      <c r="J83" s="13"/>
      <c r="K83" s="2">
        <f t="shared" si="1"/>
        <v>1311</v>
      </c>
      <c r="L83" s="2">
        <v>100</v>
      </c>
      <c r="M83" s="2"/>
      <c r="N83" s="2">
        <f t="shared" si="2"/>
        <v>1411</v>
      </c>
    </row>
    <row r="84" spans="2:15" x14ac:dyDescent="0.25">
      <c r="B84" t="s">
        <v>8</v>
      </c>
      <c r="E84" s="2">
        <v>33000</v>
      </c>
      <c r="F84" s="2">
        <v>6000</v>
      </c>
      <c r="G84" s="2"/>
      <c r="H84" s="2">
        <f t="shared" si="0"/>
        <v>39000</v>
      </c>
      <c r="I84" s="2">
        <v>0</v>
      </c>
      <c r="J84" s="13"/>
      <c r="K84" s="2">
        <f t="shared" si="1"/>
        <v>39000</v>
      </c>
      <c r="L84" s="2">
        <v>0</v>
      </c>
      <c r="M84" s="2"/>
      <c r="N84" s="2">
        <f t="shared" si="2"/>
        <v>39000</v>
      </c>
    </row>
    <row r="85" spans="2:15" x14ac:dyDescent="0.25">
      <c r="B85" t="s">
        <v>44</v>
      </c>
      <c r="E85" s="2">
        <v>0</v>
      </c>
      <c r="F85" s="2">
        <v>10000</v>
      </c>
      <c r="G85" s="2"/>
      <c r="H85" s="2">
        <f t="shared" si="0"/>
        <v>10000</v>
      </c>
      <c r="I85" s="2">
        <v>10000</v>
      </c>
      <c r="J85" s="13"/>
      <c r="K85" s="2">
        <f t="shared" si="1"/>
        <v>20000</v>
      </c>
      <c r="L85" s="2">
        <v>10000</v>
      </c>
      <c r="M85" s="2"/>
      <c r="N85" s="2">
        <f t="shared" si="2"/>
        <v>30000</v>
      </c>
    </row>
    <row r="86" spans="2:15" x14ac:dyDescent="0.25">
      <c r="B86" t="s">
        <v>58</v>
      </c>
      <c r="E86" s="2">
        <v>0</v>
      </c>
      <c r="F86" s="2"/>
      <c r="G86" s="2"/>
      <c r="H86" s="2">
        <f t="shared" si="0"/>
        <v>0</v>
      </c>
      <c r="I86" s="2"/>
      <c r="J86" s="13"/>
      <c r="K86" s="2">
        <f t="shared" si="1"/>
        <v>0</v>
      </c>
      <c r="L86" s="2">
        <v>10000</v>
      </c>
      <c r="M86" s="2"/>
      <c r="N86" s="2">
        <f t="shared" si="2"/>
        <v>10000</v>
      </c>
    </row>
    <row r="87" spans="2:15" x14ac:dyDescent="0.25">
      <c r="B87" t="s">
        <v>9</v>
      </c>
      <c r="E87" s="3">
        <v>0</v>
      </c>
      <c r="F87" s="3">
        <v>5000</v>
      </c>
      <c r="G87" s="3">
        <v>-5000</v>
      </c>
      <c r="H87" s="3">
        <f t="shared" si="0"/>
        <v>0</v>
      </c>
      <c r="I87" s="3">
        <v>5000</v>
      </c>
      <c r="J87" s="20"/>
      <c r="K87" s="3">
        <f t="shared" si="1"/>
        <v>5000</v>
      </c>
      <c r="L87" s="3">
        <v>5000</v>
      </c>
      <c r="M87" s="3"/>
      <c r="N87" s="3">
        <f t="shared" si="2"/>
        <v>10000</v>
      </c>
    </row>
    <row r="88" spans="2:15" x14ac:dyDescent="0.25">
      <c r="E88" s="2">
        <f>SUM(E74:E87)</f>
        <v>199082</v>
      </c>
      <c r="F88" s="2">
        <f>SUM(F74:F87)</f>
        <v>25550</v>
      </c>
      <c r="G88" s="2">
        <f>SUM(G74:G87)</f>
        <v>-8907</v>
      </c>
      <c r="H88" s="13">
        <f>SUM(H74:H87)</f>
        <v>215725</v>
      </c>
      <c r="I88" s="13">
        <f>SUM(I74:I87)</f>
        <v>16950</v>
      </c>
      <c r="J88" s="13">
        <f>SUM(J74:J87)</f>
        <v>-92988</v>
      </c>
      <c r="K88" s="13">
        <f>SUM(K74:K87)</f>
        <v>139687</v>
      </c>
      <c r="L88" s="13">
        <f>SUM(L74:L87)</f>
        <v>26950</v>
      </c>
      <c r="M88" s="13">
        <f>SUM(M74:M87)</f>
        <v>-24305</v>
      </c>
      <c r="N88" s="13">
        <f>SUM(N74:N87)</f>
        <v>142332</v>
      </c>
      <c r="O88" s="10"/>
    </row>
    <row r="89" spans="2:15" x14ac:dyDescent="0.25">
      <c r="F89" s="7"/>
      <c r="G89" s="7"/>
      <c r="H89" s="7"/>
      <c r="K89" s="4">
        <f>F41-K88</f>
        <v>0</v>
      </c>
      <c r="N89" s="4">
        <f>M41-N88</f>
        <v>0</v>
      </c>
    </row>
  </sheetData>
  <pageMargins left="0.70866141732283472" right="0.70866141732283472" top="0.74803149606299213" bottom="0.74803149606299213" header="0.31496062992125984" footer="0.31496062992125984"/>
  <pageSetup paperSize="8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James</dc:creator>
  <cp:lastModifiedBy>Pauline James</cp:lastModifiedBy>
  <cp:lastPrinted>2019-12-10T14:12:55Z</cp:lastPrinted>
  <dcterms:created xsi:type="dcterms:W3CDTF">2010-12-13T11:14:45Z</dcterms:created>
  <dcterms:modified xsi:type="dcterms:W3CDTF">2020-12-05T16:48:02Z</dcterms:modified>
</cp:coreProperties>
</file>